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Ejemplo Formulado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C7" i="1" l="1"/>
  <c r="D77" i="1"/>
  <c r="D76" i="1"/>
  <c r="D75" i="1"/>
  <c r="D74" i="1"/>
  <c r="D73" i="1"/>
  <c r="D72" i="1"/>
  <c r="B71" i="1"/>
  <c r="D71" i="1" s="1"/>
  <c r="D70" i="1"/>
  <c r="B70" i="1"/>
  <c r="B69" i="1"/>
  <c r="D69" i="1" s="1"/>
  <c r="D68" i="1"/>
  <c r="B68" i="1"/>
  <c r="D65" i="1"/>
  <c r="B63" i="1"/>
  <c r="D63" i="1" s="1"/>
  <c r="D62" i="1"/>
  <c r="B62" i="1"/>
  <c r="D61" i="1"/>
  <c r="D60" i="1"/>
  <c r="B59" i="1"/>
  <c r="D59" i="1" s="1"/>
  <c r="D58" i="1"/>
  <c r="B58" i="1"/>
  <c r="B57" i="1"/>
  <c r="D57" i="1" s="1"/>
  <c r="D56" i="1"/>
  <c r="D55" i="1"/>
  <c r="B55" i="1"/>
  <c r="B54" i="1"/>
  <c r="D54" i="1" s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B31" i="1"/>
  <c r="B30" i="1"/>
  <c r="B29" i="1"/>
  <c r="B28" i="1"/>
  <c r="B27" i="1"/>
  <c r="D26" i="1"/>
  <c r="B25" i="1"/>
  <c r="B24" i="1"/>
  <c r="B21" i="1"/>
  <c r="B20" i="1"/>
  <c r="C6" i="1"/>
  <c r="C5" i="1"/>
  <c r="I70" i="1" l="1"/>
  <c r="J70" i="1" s="1"/>
  <c r="I68" i="1"/>
  <c r="I62" i="1"/>
  <c r="J62" i="1" s="1"/>
  <c r="G62" i="1" s="1"/>
  <c r="I58" i="1"/>
  <c r="J58" i="1" s="1"/>
  <c r="G58" i="1" s="1"/>
  <c r="I56" i="1"/>
  <c r="J56" i="1" s="1"/>
  <c r="G56" i="1" s="1"/>
  <c r="I55" i="1"/>
  <c r="J55" i="1" s="1"/>
  <c r="G55" i="1" s="1"/>
  <c r="I48" i="1"/>
  <c r="J48" i="1" s="1"/>
  <c r="G48" i="1" s="1"/>
  <c r="I47" i="1"/>
  <c r="J47" i="1" s="1"/>
  <c r="G47" i="1" s="1"/>
  <c r="I77" i="1"/>
  <c r="J77" i="1" s="1"/>
  <c r="I75" i="1"/>
  <c r="J75" i="1" s="1"/>
  <c r="I73" i="1"/>
  <c r="J73" i="1" s="1"/>
  <c r="I71" i="1"/>
  <c r="J71" i="1" s="1"/>
  <c r="I69" i="1"/>
  <c r="J69" i="1" s="1"/>
  <c r="I65" i="1"/>
  <c r="J65" i="1" s="1"/>
  <c r="I60" i="1"/>
  <c r="J60" i="1" s="1"/>
  <c r="I46" i="1"/>
  <c r="J46" i="1" s="1"/>
  <c r="G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76" i="1"/>
  <c r="J76" i="1" s="1"/>
  <c r="I74" i="1"/>
  <c r="J74" i="1" s="1"/>
  <c r="I72" i="1"/>
  <c r="J72" i="1" s="1"/>
  <c r="I63" i="1"/>
  <c r="J63" i="1" s="1"/>
  <c r="G63" i="1" s="1"/>
  <c r="I61" i="1"/>
  <c r="J61" i="1" s="1"/>
  <c r="I59" i="1"/>
  <c r="J59" i="1" s="1"/>
  <c r="G59" i="1" s="1"/>
  <c r="I57" i="1"/>
  <c r="J57" i="1" s="1"/>
  <c r="G57" i="1" s="1"/>
  <c r="I25" i="1"/>
  <c r="J25" i="1" s="1"/>
  <c r="F70" i="1"/>
  <c r="F62" i="1"/>
  <c r="F58" i="1"/>
  <c r="F56" i="1"/>
  <c r="F55" i="1"/>
  <c r="F48" i="1"/>
  <c r="F47" i="1"/>
  <c r="F76" i="1"/>
  <c r="F74" i="1"/>
  <c r="F72" i="1"/>
  <c r="F63" i="1"/>
  <c r="F61" i="1"/>
  <c r="F59" i="1"/>
  <c r="F57" i="1"/>
  <c r="F46" i="1"/>
  <c r="F45" i="1"/>
  <c r="F44" i="1"/>
  <c r="F43" i="1"/>
  <c r="F42" i="1"/>
  <c r="F41" i="1"/>
  <c r="F40" i="1"/>
  <c r="F39" i="1"/>
  <c r="F77" i="1"/>
  <c r="F75" i="1"/>
  <c r="F73" i="1"/>
  <c r="F71" i="1"/>
  <c r="F69" i="1"/>
  <c r="F65" i="1"/>
  <c r="F60" i="1"/>
  <c r="B26" i="1"/>
  <c r="I26" i="1"/>
  <c r="J26" i="1" s="1"/>
  <c r="L26" i="1" s="1"/>
  <c r="I27" i="1"/>
  <c r="J27" i="1" s="1"/>
  <c r="I28" i="1"/>
  <c r="J28" i="1" s="1"/>
  <c r="I29" i="1"/>
  <c r="J29" i="1" s="1"/>
  <c r="I30" i="1"/>
  <c r="J30" i="1" s="1"/>
  <c r="I31" i="1"/>
  <c r="J31" i="1" s="1"/>
  <c r="I34" i="1"/>
  <c r="F35" i="1"/>
  <c r="I35" i="1"/>
  <c r="J35" i="1" s="1"/>
  <c r="G35" i="1" s="1"/>
  <c r="F36" i="1"/>
  <c r="I36" i="1"/>
  <c r="J36" i="1" s="1"/>
  <c r="G36" i="1" s="1"/>
  <c r="F37" i="1"/>
  <c r="I37" i="1"/>
  <c r="J37" i="1" s="1"/>
  <c r="G37" i="1" s="1"/>
  <c r="F38" i="1"/>
  <c r="I38" i="1"/>
  <c r="J38" i="1" s="1"/>
  <c r="G38" i="1" s="1"/>
  <c r="K46" i="1"/>
  <c r="I54" i="1"/>
  <c r="I24" i="1"/>
  <c r="J24" i="1" s="1"/>
  <c r="K47" i="1"/>
  <c r="K48" i="1"/>
  <c r="L48" i="1"/>
  <c r="K55" i="1"/>
  <c r="K56" i="1"/>
  <c r="K58" i="1"/>
  <c r="L59" i="1"/>
  <c r="K62" i="1"/>
  <c r="L63" i="1"/>
  <c r="L56" i="1"/>
  <c r="M56" i="1" s="1"/>
  <c r="L58" i="1"/>
  <c r="M58" i="1" s="1"/>
  <c r="K59" i="1"/>
  <c r="L62" i="1"/>
  <c r="M62" i="1" s="1"/>
  <c r="K63" i="1"/>
  <c r="K57" i="1" l="1"/>
  <c r="L57" i="1"/>
  <c r="L55" i="1"/>
  <c r="L47" i="1"/>
  <c r="M47" i="1" s="1"/>
  <c r="L46" i="1"/>
  <c r="K38" i="1"/>
  <c r="J54" i="1"/>
  <c r="F54" i="1"/>
  <c r="K31" i="1"/>
  <c r="L31" i="1"/>
  <c r="M31" i="1" s="1"/>
  <c r="L29" i="1"/>
  <c r="K29" i="1"/>
  <c r="L27" i="1"/>
  <c r="K27" i="1"/>
  <c r="L35" i="1"/>
  <c r="G61" i="1"/>
  <c r="L61" i="1" s="1"/>
  <c r="G72" i="1"/>
  <c r="L72" i="1" s="1"/>
  <c r="G76" i="1"/>
  <c r="L76" i="1" s="1"/>
  <c r="G40" i="1"/>
  <c r="K40" i="1" s="1"/>
  <c r="G42" i="1"/>
  <c r="K42" i="1" s="1"/>
  <c r="G44" i="1"/>
  <c r="K44" i="1" s="1"/>
  <c r="G65" i="1"/>
  <c r="L65" i="1" s="1"/>
  <c r="G71" i="1"/>
  <c r="L71" i="1" s="1"/>
  <c r="G75" i="1"/>
  <c r="L75" i="1" s="1"/>
  <c r="F68" i="1"/>
  <c r="J68" i="1"/>
  <c r="L38" i="1"/>
  <c r="M38" i="1" s="1"/>
  <c r="K35" i="1"/>
  <c r="M63" i="1"/>
  <c r="M59" i="1"/>
  <c r="M57" i="1"/>
  <c r="M55" i="1"/>
  <c r="M48" i="1"/>
  <c r="L24" i="1"/>
  <c r="M24" i="1" s="1"/>
  <c r="K24" i="1"/>
  <c r="M46" i="1"/>
  <c r="K37" i="1"/>
  <c r="J34" i="1"/>
  <c r="F34" i="1"/>
  <c r="L30" i="1"/>
  <c r="M30" i="1" s="1"/>
  <c r="K30" i="1"/>
  <c r="L28" i="1"/>
  <c r="M28" i="1" s="1"/>
  <c r="K28" i="1"/>
  <c r="K26" i="1"/>
  <c r="M26" i="1" s="1"/>
  <c r="L36" i="1"/>
  <c r="K25" i="1"/>
  <c r="L25" i="1"/>
  <c r="G74" i="1"/>
  <c r="L74" i="1" s="1"/>
  <c r="G39" i="1"/>
  <c r="K39" i="1" s="1"/>
  <c r="G41" i="1"/>
  <c r="K41" i="1" s="1"/>
  <c r="G43" i="1"/>
  <c r="K43" i="1" s="1"/>
  <c r="G45" i="1"/>
  <c r="K45" i="1" s="1"/>
  <c r="G60" i="1"/>
  <c r="L60" i="1" s="1"/>
  <c r="G69" i="1"/>
  <c r="L69" i="1" s="1"/>
  <c r="G73" i="1"/>
  <c r="L73" i="1" s="1"/>
  <c r="G77" i="1"/>
  <c r="L77" i="1" s="1"/>
  <c r="G70" i="1"/>
  <c r="K70" i="1" s="1"/>
  <c r="K36" i="1"/>
  <c r="L37" i="1"/>
  <c r="M37" i="1" s="1"/>
  <c r="L70" i="1" l="1"/>
  <c r="M70" i="1" s="1"/>
  <c r="L45" i="1"/>
  <c r="M45" i="1" s="1"/>
  <c r="L43" i="1"/>
  <c r="M43" i="1" s="1"/>
  <c r="L41" i="1"/>
  <c r="M41" i="1" s="1"/>
  <c r="L39" i="1"/>
  <c r="M39" i="1" s="1"/>
  <c r="L44" i="1"/>
  <c r="M44" i="1" s="1"/>
  <c r="L42" i="1"/>
  <c r="M42" i="1" s="1"/>
  <c r="L40" i="1"/>
  <c r="M40" i="1" s="1"/>
  <c r="G34" i="1"/>
  <c r="L34" i="1" s="1"/>
  <c r="K34" i="1"/>
  <c r="K77" i="1"/>
  <c r="M77" i="1" s="1"/>
  <c r="K73" i="1"/>
  <c r="M73" i="1" s="1"/>
  <c r="K69" i="1"/>
  <c r="M69" i="1" s="1"/>
  <c r="K60" i="1"/>
  <c r="M60" i="1" s="1"/>
  <c r="K74" i="1"/>
  <c r="M74" i="1" s="1"/>
  <c r="M25" i="1"/>
  <c r="M36" i="1"/>
  <c r="G68" i="1"/>
  <c r="L68" i="1" s="1"/>
  <c r="K75" i="1"/>
  <c r="M75" i="1" s="1"/>
  <c r="K71" i="1"/>
  <c r="M71" i="1" s="1"/>
  <c r="K65" i="1"/>
  <c r="M65" i="1" s="1"/>
  <c r="K76" i="1"/>
  <c r="M76" i="1" s="1"/>
  <c r="K72" i="1"/>
  <c r="M72" i="1" s="1"/>
  <c r="K61" i="1"/>
  <c r="M61" i="1" s="1"/>
  <c r="M35" i="1"/>
  <c r="M27" i="1"/>
  <c r="M29" i="1"/>
  <c r="G54" i="1"/>
  <c r="K54" i="1" s="1"/>
  <c r="L54" i="1"/>
  <c r="M34" i="1" l="1"/>
  <c r="M54" i="1"/>
  <c r="K68" i="1"/>
  <c r="M68" i="1" s="1"/>
</calcChain>
</file>

<file path=xl/comments1.xml><?xml version="1.0" encoding="utf-8"?>
<comments xmlns="http://schemas.openxmlformats.org/spreadsheetml/2006/main">
  <authors>
    <author/>
  </authors>
  <commentList>
    <comment ref="O17" authorId="0">
      <text>
        <r>
          <rPr>
            <sz val="11"/>
            <color rgb="FF000000"/>
            <rFont val="Calibri"/>
            <family val="2"/>
          </rPr>
          <t xml:space="preserve">SOLO CAMBIAR LAS COLUMNAS "TIPO DE CAMBIO", "VARIACION TICK", "TICKS SL"
LA COLUMNA "€ X PUNTO/TICK" Y "€ X PUNTO" SOLO MODIFICARLAS EN LOS CASOS VISTOS EN LA PRÁCTICA DE GESTIÓN MONETARIA
	- </t>
        </r>
      </text>
    </comment>
  </commentList>
</comments>
</file>

<file path=xl/sharedStrings.xml><?xml version="1.0" encoding="utf-8"?>
<sst xmlns="http://schemas.openxmlformats.org/spreadsheetml/2006/main" count="100" uniqueCount="71">
  <si>
    <t>GESTIÓN DEL RIESGO</t>
  </si>
  <si>
    <t>Capital</t>
  </si>
  <si>
    <t>LÍMITES DE PÉRDIDAS</t>
  </si>
  <si>
    <t>% capital</t>
  </si>
  <si>
    <t>Importe</t>
  </si>
  <si>
    <t>Por operación</t>
  </si>
  <si>
    <t>Por sesión (día)</t>
  </si>
  <si>
    <t>Por mes</t>
  </si>
  <si>
    <t>GESTIÓN MONETARIA</t>
  </si>
  <si>
    <t>% Riesgo x Trade</t>
  </si>
  <si>
    <t>Riesgo x Trade</t>
  </si>
  <si>
    <t>FUTUROS ÍNDICES</t>
  </si>
  <si>
    <t>Valor pip</t>
  </si>
  <si>
    <t>Variación tick</t>
  </si>
  <si>
    <t>€ x punto/tick</t>
  </si>
  <si>
    <t>% Comisiones</t>
  </si>
  <si>
    <t>Comisiones</t>
  </si>
  <si>
    <t>Comis. Ejec.</t>
  </si>
  <si>
    <t>Ticks SL</t>
  </si>
  <si>
    <t>Contratos estimados</t>
  </si>
  <si>
    <t>Contratos</t>
  </si>
  <si>
    <t>Riesgo SL</t>
  </si>
  <si>
    <t>Target</t>
  </si>
  <si>
    <t>Relación</t>
  </si>
  <si>
    <t>F EuroStoxx</t>
  </si>
  <si>
    <t>F Dax</t>
  </si>
  <si>
    <t>Mini SP500</t>
  </si>
  <si>
    <t>Futuro IBEX</t>
  </si>
  <si>
    <t>Futuro Mini IBEX</t>
  </si>
  <si>
    <t>Mini Dow</t>
  </si>
  <si>
    <t>Mini Nasdaq100</t>
  </si>
  <si>
    <t>Nikkei225 (USD)</t>
  </si>
  <si>
    <t>PARES DIVISAS</t>
  </si>
  <si>
    <t>Tipo de cambio</t>
  </si>
  <si>
    <t>Microlotes estimados</t>
  </si>
  <si>
    <t>Microlotes</t>
  </si>
  <si>
    <t>EURGBP</t>
  </si>
  <si>
    <t>USDJPY</t>
  </si>
  <si>
    <t>EURJPY</t>
  </si>
  <si>
    <t>AUDUSD</t>
  </si>
  <si>
    <t>EURAUD</t>
  </si>
  <si>
    <t>GBPNZD</t>
  </si>
  <si>
    <t>USDMXN</t>
  </si>
  <si>
    <t>EURCHF</t>
  </si>
  <si>
    <t>EURUSD</t>
  </si>
  <si>
    <t>EURCAD</t>
  </si>
  <si>
    <t>GBPUSD</t>
  </si>
  <si>
    <t>NZDUSD</t>
  </si>
  <si>
    <t>EURNZD</t>
  </si>
  <si>
    <t>USDCAD</t>
  </si>
  <si>
    <t>USDCHF</t>
  </si>
  <si>
    <t>CFDs</t>
  </si>
  <si>
    <t>Tipo de Cambio</t>
  </si>
  <si>
    <t>€ x punto</t>
  </si>
  <si>
    <t>USOUSD</t>
  </si>
  <si>
    <t>NASUSD</t>
  </si>
  <si>
    <t>D30EUR</t>
  </si>
  <si>
    <t>100GBP</t>
  </si>
  <si>
    <t>SPXUSD</t>
  </si>
  <si>
    <t>225JPY</t>
  </si>
  <si>
    <t>E35EUR</t>
  </si>
  <si>
    <t>F40EUR</t>
  </si>
  <si>
    <t>XAUUSD</t>
  </si>
  <si>
    <t>200AUD</t>
  </si>
  <si>
    <t>Acciones</t>
  </si>
  <si>
    <t>Valor Actual</t>
  </si>
  <si>
    <t>Tick SL</t>
  </si>
  <si>
    <t>AAPL</t>
  </si>
  <si>
    <t>FB</t>
  </si>
  <si>
    <t>AMZN</t>
  </si>
  <si>
    <t>GOOG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</si>
</sst>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[$EUR]"/>
    <numFmt numFmtId="165" formatCode="0\ %"/>
    <numFmt numFmtId="166" formatCode="#,##0.00\ [$EUR]"/>
    <numFmt numFmtId="167" formatCode="0.0"/>
    <numFmt numFmtId="168" formatCode="0.000%"/>
    <numFmt numFmtId="169" formatCode="0.0000%"/>
  </numFmts>
  <fonts count="6">
    <font>
      <sz val="11"/>
      <color rgb="FF000000"/>
      <name val="Calibri"/>
    </font>
    <font>
      <b/>
      <sz val="10"/>
      <color rgb="FF000000"/>
      <name val="Avenir"/>
    </font>
    <font>
      <b/>
      <sz val="10"/>
      <color rgb="FF073763"/>
      <name val="Avenir"/>
    </font>
    <font>
      <b/>
      <sz val="10"/>
      <color theme="3" tint="-0.249977111117893"/>
      <name val="Avenir"/>
    </font>
    <font>
      <b/>
      <sz val="10"/>
      <color theme="0"/>
      <name val="Aveni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0243E"/>
        <bgColor rgb="FF10243E"/>
      </patternFill>
    </fill>
    <fill>
      <patternFill patternType="solid">
        <fgColor rgb="FFE6E0EC"/>
        <bgColor rgb="FFE6E0EC"/>
      </patternFill>
    </fill>
    <fill>
      <patternFill patternType="solid">
        <fgColor theme="3" tint="-0.249977111117893"/>
        <bgColor rgb="FFFF9900"/>
      </patternFill>
    </fill>
    <fill>
      <patternFill patternType="solid">
        <fgColor rgb="FFFFA725"/>
        <bgColor rgb="FFFFFFFF"/>
      </patternFill>
    </fill>
    <fill>
      <patternFill patternType="solid">
        <fgColor rgb="FFFFA725"/>
        <bgColor rgb="FFFFFF00"/>
      </patternFill>
    </fill>
    <fill>
      <patternFill patternType="solid">
        <fgColor rgb="FFFFA725"/>
        <bgColor rgb="FFD7E4BD"/>
      </patternFill>
    </fill>
    <fill>
      <patternFill patternType="solid">
        <fgColor theme="0"/>
        <bgColor rgb="FFFFFFFF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6600"/>
      </top>
      <bottom/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medium">
        <color rgb="FF006600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medium">
        <color rgb="FF006600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medium">
        <color rgb="FF006600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 tint="-0.249977111117893"/>
      </right>
      <top style="medium">
        <color rgb="FF006600"/>
      </top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medium">
        <color rgb="FF006600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medium">
        <color rgb="FF006600"/>
      </left>
      <right style="thin">
        <color rgb="FFFF9933"/>
      </right>
      <top/>
      <bottom/>
      <diagonal/>
    </border>
    <border>
      <left style="thin">
        <color rgb="FFFF9933"/>
      </left>
      <right style="thin">
        <color rgb="FFFF9933"/>
      </right>
      <top style="thin">
        <color rgb="FFFF9933"/>
      </top>
      <bottom style="thin">
        <color rgb="FFFF9933"/>
      </bottom>
      <diagonal/>
    </border>
    <border>
      <left style="thin">
        <color rgb="FFFF9933"/>
      </left>
      <right style="thin">
        <color rgb="FFFF9933"/>
      </right>
      <top/>
      <bottom/>
      <diagonal/>
    </border>
    <border>
      <left/>
      <right style="thin">
        <color rgb="FFFF9933"/>
      </right>
      <top/>
      <bottom/>
      <diagonal/>
    </border>
    <border>
      <left style="thin">
        <color rgb="FFFF9933"/>
      </left>
      <right style="thin">
        <color rgb="FFFF9933"/>
      </right>
      <top/>
      <bottom style="thin">
        <color rgb="FFFF9933"/>
      </bottom>
      <diagonal/>
    </border>
    <border>
      <left/>
      <right/>
      <top/>
      <bottom style="thin">
        <color rgb="FFFF993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rgb="FFFF9933"/>
      </bottom>
      <diagonal/>
    </border>
    <border>
      <left/>
      <right style="thin">
        <color rgb="FFFF9933"/>
      </right>
      <top/>
      <bottom style="thin">
        <color rgb="FFFF993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rgb="FFFF9933"/>
      </top>
      <bottom style="thin">
        <color rgb="FFFF9933"/>
      </bottom>
      <diagonal/>
    </border>
    <border>
      <left/>
      <right style="thin">
        <color rgb="FFFF9933"/>
      </right>
      <top style="thin">
        <color rgb="FFFF9933"/>
      </top>
      <bottom style="thin">
        <color rgb="FFFF9933"/>
      </bottom>
      <diagonal/>
    </border>
    <border>
      <left/>
      <right style="thin">
        <color theme="9" tint="-0.249977111117893"/>
      </right>
      <top style="thin">
        <color rgb="FFFF9933"/>
      </top>
      <bottom style="thin">
        <color rgb="FFFF9933"/>
      </bottom>
      <diagonal/>
    </border>
    <border>
      <left style="thin">
        <color rgb="FFFF9933"/>
      </left>
      <right/>
      <top style="thin">
        <color rgb="FFFF9933"/>
      </top>
      <bottom style="thin">
        <color rgb="FFFF9933"/>
      </bottom>
      <diagonal/>
    </border>
    <border>
      <left/>
      <right/>
      <top style="thin">
        <color rgb="FFFF9933"/>
      </top>
      <bottom style="thin">
        <color rgb="FFFF9933"/>
      </bottom>
      <diagonal/>
    </border>
    <border>
      <left style="medium">
        <color rgb="FF006600"/>
      </left>
      <right style="thin">
        <color rgb="FFFF993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rgb="FFFF9933"/>
      </right>
      <top/>
      <bottom/>
      <diagonal/>
    </border>
    <border>
      <left style="thin">
        <color theme="9" tint="-0.249977111117893"/>
      </left>
      <right style="thin">
        <color rgb="FFFF9933"/>
      </right>
      <top/>
      <bottom style="thin">
        <color theme="9" tint="-0.249977111117893"/>
      </bottom>
      <diagonal/>
    </border>
    <border>
      <left/>
      <right style="thin">
        <color rgb="FFFF9933"/>
      </right>
      <top/>
      <bottom style="thin">
        <color theme="9" tint="-0.249977111117893"/>
      </bottom>
      <diagonal/>
    </border>
    <border>
      <left style="thin">
        <color rgb="FFFF9933"/>
      </left>
      <right style="thin">
        <color rgb="FFFF9933"/>
      </right>
      <top style="thin">
        <color theme="9" tint="-0.249977111117893"/>
      </top>
      <bottom/>
      <diagonal/>
    </border>
    <border>
      <left style="thin">
        <color rgb="FFFF9933"/>
      </left>
      <right style="thin">
        <color rgb="FFFF9933"/>
      </right>
      <top/>
      <bottom style="thin">
        <color theme="9" tint="-0.249977111117893"/>
      </bottom>
      <diagonal/>
    </border>
    <border>
      <left/>
      <right style="thin">
        <color rgb="FFFF9933"/>
      </right>
      <top style="thin">
        <color theme="9" tint="-0.249977111117893"/>
      </top>
      <bottom/>
      <diagonal/>
    </border>
    <border>
      <left style="thin">
        <color rgb="FFFF9933"/>
      </left>
      <right style="thin">
        <color theme="9" tint="-0.249977111117893"/>
      </right>
      <top style="medium">
        <color rgb="FF006600"/>
      </top>
      <bottom style="thin">
        <color rgb="FFFF9933"/>
      </bottom>
      <diagonal/>
    </border>
    <border>
      <left/>
      <right style="thin">
        <color rgb="FFFF9933"/>
      </right>
      <top style="thin">
        <color rgb="FFFF9933"/>
      </top>
      <bottom style="thin">
        <color theme="9" tint="-0.249977111117893"/>
      </bottom>
      <diagonal/>
    </border>
    <border>
      <left/>
      <right style="thin">
        <color rgb="FFFF9933"/>
      </right>
      <top style="thin">
        <color rgb="FFFF9933"/>
      </top>
      <bottom/>
      <diagonal/>
    </border>
    <border>
      <left style="thin">
        <color theme="9" tint="-0.249977111117893"/>
      </left>
      <right style="thin">
        <color rgb="FFFF993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rgb="FFFF993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9" fontId="3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/>
    </xf>
    <xf numFmtId="168" fontId="3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7" fontId="2" fillId="2" borderId="14" xfId="0" applyNumberFormat="1" applyFont="1" applyFill="1" applyBorder="1" applyAlignment="1">
      <alignment horizontal="center" vertical="center"/>
    </xf>
    <xf numFmtId="167" fontId="2" fillId="2" borderId="6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7" fontId="2" fillId="2" borderId="8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167" fontId="3" fillId="2" borderId="6" xfId="0" applyNumberFormat="1" applyFont="1" applyFill="1" applyBorder="1" applyAlignment="1">
      <alignment horizontal="center" vertical="center"/>
    </xf>
    <xf numFmtId="167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8" fontId="1" fillId="2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167" fontId="1" fillId="2" borderId="8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166" fontId="1" fillId="2" borderId="6" xfId="0" applyNumberFormat="1" applyFont="1" applyFill="1" applyBorder="1" applyAlignment="1">
      <alignment horizontal="center" vertical="center"/>
    </xf>
    <xf numFmtId="166" fontId="1" fillId="2" borderId="8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167" fontId="3" fillId="2" borderId="21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66" fontId="3" fillId="2" borderId="23" xfId="0" applyNumberFormat="1" applyFont="1" applyFill="1" applyBorder="1" applyAlignment="1">
      <alignment horizontal="center" vertical="center"/>
    </xf>
    <xf numFmtId="168" fontId="3" fillId="2" borderId="23" xfId="0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167" fontId="3" fillId="2" borderId="25" xfId="0" applyNumberFormat="1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166" fontId="3" fillId="2" borderId="21" xfId="0" applyNumberFormat="1" applyFont="1" applyFill="1" applyBorder="1" applyAlignment="1">
      <alignment horizontal="center" vertical="center"/>
    </xf>
    <xf numFmtId="166" fontId="3" fillId="2" borderId="34" xfId="0" applyNumberFormat="1" applyFont="1" applyFill="1" applyBorder="1" applyAlignment="1">
      <alignment horizontal="center" vertical="center"/>
    </xf>
    <xf numFmtId="4" fontId="3" fillId="2" borderId="20" xfId="0" applyNumberFormat="1" applyFont="1" applyFill="1" applyBorder="1" applyAlignment="1">
      <alignment horizontal="center" vertical="center"/>
    </xf>
    <xf numFmtId="4" fontId="3" fillId="2" borderId="36" xfId="0" applyNumberFormat="1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167" fontId="3" fillId="2" borderId="40" xfId="0" applyNumberFormat="1" applyFont="1" applyFill="1" applyBorder="1" applyAlignment="1">
      <alignment horizontal="center" vertical="center"/>
    </xf>
    <xf numFmtId="167" fontId="3" fillId="2" borderId="34" xfId="0" applyNumberFormat="1" applyFont="1" applyFill="1" applyBorder="1" applyAlignment="1">
      <alignment horizontal="center" vertical="center"/>
    </xf>
    <xf numFmtId="4" fontId="2" fillId="2" borderId="37" xfId="0" applyNumberFormat="1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/>
    </xf>
    <xf numFmtId="4" fontId="2" fillId="2" borderId="34" xfId="0" applyNumberFormat="1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 applyProtection="1">
      <alignment horizontal="center" vertical="center"/>
    </xf>
    <xf numFmtId="164" fontId="1" fillId="2" borderId="25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4" fillId="5" borderId="42" xfId="0" applyFont="1" applyFill="1" applyBorder="1" applyAlignment="1" applyProtection="1">
      <alignment horizontal="center" vertical="center"/>
      <protection locked="0"/>
    </xf>
    <xf numFmtId="165" fontId="1" fillId="2" borderId="35" xfId="0" applyNumberFormat="1" applyFont="1" applyFill="1" applyBorder="1" applyAlignment="1" applyProtection="1">
      <alignment horizontal="center" vertical="center"/>
      <protection locked="0"/>
    </xf>
    <xf numFmtId="165" fontId="1" fillId="2" borderId="20" xfId="0" applyNumberFormat="1" applyFont="1" applyFill="1" applyBorder="1" applyAlignment="1" applyProtection="1">
      <alignment horizontal="center" vertical="center"/>
      <protection locked="0"/>
    </xf>
    <xf numFmtId="165" fontId="1" fillId="2" borderId="22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65" fontId="2" fillId="2" borderId="6" xfId="0" applyNumberFormat="1" applyFont="1" applyFill="1" applyBorder="1" applyAlignment="1" applyProtection="1">
      <alignment horizontal="center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164" fontId="2" fillId="2" borderId="8" xfId="0" applyNumberFormat="1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2" fillId="6" borderId="35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3" fillId="8" borderId="17" xfId="0" applyFont="1" applyFill="1" applyBorder="1" applyAlignment="1" applyProtection="1">
      <alignment horizontal="center" vertical="center"/>
      <protection locked="0"/>
    </xf>
    <xf numFmtId="0" fontId="1" fillId="8" borderId="17" xfId="0" applyFont="1" applyFill="1" applyBorder="1" applyAlignment="1" applyProtection="1">
      <alignment horizontal="center" vertical="center"/>
      <protection locked="0"/>
    </xf>
    <xf numFmtId="0" fontId="1" fillId="8" borderId="10" xfId="0" applyFont="1" applyFill="1" applyBorder="1" applyAlignment="1" applyProtection="1">
      <alignment horizontal="center" vertical="center"/>
      <protection locked="0"/>
    </xf>
    <xf numFmtId="0" fontId="3" fillId="8" borderId="24" xfId="0" applyFont="1" applyFill="1" applyBorder="1" applyAlignment="1" applyProtection="1">
      <alignment horizontal="center" vertical="center"/>
      <protection locked="0"/>
    </xf>
    <xf numFmtId="0" fontId="3" fillId="7" borderId="24" xfId="0" applyFont="1" applyFill="1" applyBorder="1" applyAlignment="1">
      <alignment horizontal="center" vertical="center"/>
    </xf>
    <xf numFmtId="0" fontId="3" fillId="8" borderId="21" xfId="0" applyFont="1" applyFill="1" applyBorder="1" applyAlignment="1" applyProtection="1">
      <alignment horizontal="center" vertical="center"/>
      <protection locked="0"/>
    </xf>
    <xf numFmtId="0" fontId="3" fillId="8" borderId="34" xfId="0" applyFont="1" applyFill="1" applyBorder="1" applyAlignment="1" applyProtection="1">
      <alignment horizontal="center" vertical="center"/>
      <protection locked="0"/>
    </xf>
    <xf numFmtId="0" fontId="3" fillId="6" borderId="35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725"/>
      <color rgb="FFFF9F11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195543</xdr:colOff>
      <xdr:row>0</xdr:row>
      <xdr:rowOff>131668</xdr:rowOff>
    </xdr:from>
    <xdr:to>
      <xdr:col>12</xdr:col>
      <xdr:colOff>557493</xdr:colOff>
      <xdr:row>9</xdr:row>
      <xdr:rowOff>74518</xdr:rowOff>
    </xdr:to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96425" y="131668"/>
          <a:ext cx="2278156" cy="13547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zoomScale="85" zoomScaleNormal="85" workbookViewId="0">
      <selection activeCell="H68" sqref="H68:H77"/>
    </sheetView>
  </sheetViews>
  <sheetFormatPr baseColWidth="10" defaultColWidth="14.42578125" defaultRowHeight="15" customHeight="1"/>
  <cols>
    <col min="1" max="1" width="21.7109375" customWidth="1"/>
    <col min="2" max="2" width="15.140625" customWidth="1"/>
    <col min="3" max="3" width="13.42578125" customWidth="1"/>
    <col min="4" max="4" width="15.140625" customWidth="1"/>
    <col min="5" max="5" width="13.42578125" customWidth="1"/>
    <col min="6" max="6" width="11.42578125" customWidth="1"/>
    <col min="7" max="7" width="12.140625" customWidth="1"/>
    <col min="8" max="8" width="8.140625" customWidth="1"/>
    <col min="9" max="9" width="19.42578125" customWidth="1"/>
    <col min="10" max="10" width="9.5703125" customWidth="1"/>
    <col min="11" max="11" width="14.42578125" customWidth="1"/>
    <col min="12" max="12" width="14.28515625" customWidth="1"/>
    <col min="13" max="13" width="9" customWidth="1"/>
    <col min="14" max="14" width="11.42578125" customWidth="1"/>
    <col min="15" max="26" width="8.7109375" customWidth="1"/>
  </cols>
  <sheetData>
    <row r="1" spans="1:26" ht="12.75" customHeight="1">
      <c r="A1" s="1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22" t="s">
        <v>1</v>
      </c>
      <c r="B2" s="79">
        <v>20000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74"/>
      <c r="C3" s="1"/>
      <c r="D3" s="1"/>
      <c r="E3" s="1"/>
      <c r="F3" s="1"/>
      <c r="G3" s="1"/>
      <c r="H3" s="1"/>
      <c r="I3" s="1"/>
      <c r="J3" s="1"/>
      <c r="K3" s="12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52" t="s">
        <v>2</v>
      </c>
      <c r="B4" s="80" t="s">
        <v>3</v>
      </c>
      <c r="C4" s="67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68" t="s">
        <v>5</v>
      </c>
      <c r="B5" s="81">
        <v>0.01</v>
      </c>
      <c r="C5" s="70">
        <f>B2*B5</f>
        <v>200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68" t="s">
        <v>6</v>
      </c>
      <c r="B6" s="82">
        <v>0.02</v>
      </c>
      <c r="C6" s="70">
        <f>B2*B6</f>
        <v>400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69" t="s">
        <v>7</v>
      </c>
      <c r="B7" s="83">
        <v>0.06</v>
      </c>
      <c r="C7" s="71">
        <f>B2*B7</f>
        <v>1200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7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7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8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8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8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2"/>
      <c r="B13" s="8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"/>
      <c r="B14" s="7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7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7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7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8"/>
      <c r="B18" s="7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7" t="s">
        <v>8</v>
      </c>
      <c r="B19" s="8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25" t="s">
        <v>9</v>
      </c>
      <c r="B20" s="87">
        <f>B5</f>
        <v>0.01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26" t="s">
        <v>10</v>
      </c>
      <c r="B21" s="95">
        <f>B2*B20</f>
        <v>200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8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thickBot="1">
      <c r="A23" s="17" t="s">
        <v>11</v>
      </c>
      <c r="B23" s="75" t="s">
        <v>12</v>
      </c>
      <c r="C23" s="17" t="s">
        <v>13</v>
      </c>
      <c r="D23" s="17" t="s">
        <v>14</v>
      </c>
      <c r="E23" s="17" t="s">
        <v>15</v>
      </c>
      <c r="F23" s="17" t="s">
        <v>16</v>
      </c>
      <c r="G23" s="17" t="s">
        <v>17</v>
      </c>
      <c r="H23" s="17" t="s">
        <v>18</v>
      </c>
      <c r="I23" s="17" t="s">
        <v>19</v>
      </c>
      <c r="J23" s="17" t="s">
        <v>20</v>
      </c>
      <c r="K23" s="24" t="s">
        <v>21</v>
      </c>
      <c r="L23" s="33" t="s">
        <v>22</v>
      </c>
      <c r="M23" s="16" t="s">
        <v>23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96" t="s">
        <v>24</v>
      </c>
      <c r="B24" s="88">
        <f t="shared" ref="B24:B31" si="0">D24*C24</f>
        <v>10</v>
      </c>
      <c r="C24" s="3">
        <v>1</v>
      </c>
      <c r="D24" s="4">
        <v>10</v>
      </c>
      <c r="E24" s="5">
        <v>0.03</v>
      </c>
      <c r="F24" s="3"/>
      <c r="G24" s="3"/>
      <c r="H24" s="72">
        <v>5</v>
      </c>
      <c r="I24" s="64">
        <f t="shared" ref="I24:I31" si="1">$B$21/(D24*H24)</f>
        <v>4</v>
      </c>
      <c r="J24" s="108">
        <f t="shared" ref="J24:J31" si="2">ROUNDDOWN(I24,0)</f>
        <v>4</v>
      </c>
      <c r="K24" s="4">
        <f t="shared" ref="K24:K31" si="3">(D24*(H24*J24/1))+E24</f>
        <v>200.03</v>
      </c>
      <c r="L24" s="4">
        <f t="shared" ref="L24:L31" si="4">(D24*((H24*3)*J24))-E24</f>
        <v>599.97</v>
      </c>
      <c r="M24" s="27">
        <f t="shared" ref="M24:M31" si="5">L24/K24</f>
        <v>2.9994000899865023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97" t="s">
        <v>25</v>
      </c>
      <c r="B25" s="88">
        <f t="shared" si="0"/>
        <v>12.5</v>
      </c>
      <c r="C25" s="3">
        <v>0.5</v>
      </c>
      <c r="D25" s="4">
        <v>25</v>
      </c>
      <c r="E25" s="5">
        <v>0.03</v>
      </c>
      <c r="F25" s="3"/>
      <c r="G25" s="3"/>
      <c r="H25" s="72">
        <v>5</v>
      </c>
      <c r="I25" s="65">
        <f t="shared" si="1"/>
        <v>1.6</v>
      </c>
      <c r="J25" s="109">
        <f t="shared" si="2"/>
        <v>1</v>
      </c>
      <c r="K25" s="4">
        <f t="shared" si="3"/>
        <v>125.03</v>
      </c>
      <c r="L25" s="4">
        <f t="shared" si="4"/>
        <v>374.97</v>
      </c>
      <c r="M25" s="28">
        <f t="shared" si="5"/>
        <v>2.9990402303447175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97" t="s">
        <v>26</v>
      </c>
      <c r="B26" s="88">
        <f t="shared" si="0"/>
        <v>10.896569759839604</v>
      </c>
      <c r="C26" s="3">
        <v>0.25</v>
      </c>
      <c r="D26" s="4">
        <f>(12.5*4)/B42</f>
        <v>43.586279039358416</v>
      </c>
      <c r="E26" s="5">
        <v>0.03</v>
      </c>
      <c r="F26" s="3"/>
      <c r="G26" s="3"/>
      <c r="H26" s="72">
        <v>5</v>
      </c>
      <c r="I26" s="65">
        <f t="shared" si="1"/>
        <v>0.91771999999999976</v>
      </c>
      <c r="J26" s="109">
        <f t="shared" si="2"/>
        <v>0</v>
      </c>
      <c r="K26" s="4">
        <f t="shared" si="3"/>
        <v>0.03</v>
      </c>
      <c r="L26" s="4">
        <f t="shared" si="4"/>
        <v>-0.03</v>
      </c>
      <c r="M26" s="28">
        <f t="shared" si="5"/>
        <v>-1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97" t="s">
        <v>27</v>
      </c>
      <c r="B27" s="88">
        <f t="shared" si="0"/>
        <v>10</v>
      </c>
      <c r="C27" s="3">
        <v>1</v>
      </c>
      <c r="D27" s="4">
        <v>10</v>
      </c>
      <c r="E27" s="5">
        <v>0.03</v>
      </c>
      <c r="F27" s="3"/>
      <c r="G27" s="3"/>
      <c r="H27" s="72">
        <v>5</v>
      </c>
      <c r="I27" s="65">
        <f t="shared" si="1"/>
        <v>4</v>
      </c>
      <c r="J27" s="109">
        <f t="shared" si="2"/>
        <v>4</v>
      </c>
      <c r="K27" s="4">
        <f t="shared" si="3"/>
        <v>200.03</v>
      </c>
      <c r="L27" s="4">
        <f t="shared" si="4"/>
        <v>599.97</v>
      </c>
      <c r="M27" s="28">
        <f t="shared" si="5"/>
        <v>2.9994000899865023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97" t="s">
        <v>28</v>
      </c>
      <c r="B28" s="88">
        <f t="shared" si="0"/>
        <v>25</v>
      </c>
      <c r="C28" s="3">
        <v>5</v>
      </c>
      <c r="D28" s="4">
        <v>5</v>
      </c>
      <c r="E28" s="5">
        <v>0.03</v>
      </c>
      <c r="F28" s="3"/>
      <c r="G28" s="3"/>
      <c r="H28" s="72">
        <v>5</v>
      </c>
      <c r="I28" s="65">
        <f t="shared" si="1"/>
        <v>8</v>
      </c>
      <c r="J28" s="109">
        <f t="shared" si="2"/>
        <v>8</v>
      </c>
      <c r="K28" s="4">
        <f t="shared" si="3"/>
        <v>200.03</v>
      </c>
      <c r="L28" s="4">
        <f t="shared" si="4"/>
        <v>599.97</v>
      </c>
      <c r="M28" s="28">
        <f t="shared" si="5"/>
        <v>2.9994000899865023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97" t="s">
        <v>29</v>
      </c>
      <c r="B29" s="88">
        <f t="shared" si="0"/>
        <v>4.0599999999999996</v>
      </c>
      <c r="C29" s="3">
        <v>1</v>
      </c>
      <c r="D29" s="4">
        <v>4.0599999999999996</v>
      </c>
      <c r="E29" s="5">
        <v>0.03</v>
      </c>
      <c r="F29" s="3"/>
      <c r="G29" s="3"/>
      <c r="H29" s="72">
        <v>5</v>
      </c>
      <c r="I29" s="65">
        <f t="shared" si="1"/>
        <v>9.8522167487684751</v>
      </c>
      <c r="J29" s="109">
        <f t="shared" si="2"/>
        <v>9</v>
      </c>
      <c r="K29" s="4">
        <f t="shared" si="3"/>
        <v>182.73</v>
      </c>
      <c r="L29" s="4">
        <f t="shared" si="4"/>
        <v>548.06999999999994</v>
      </c>
      <c r="M29" s="28">
        <f t="shared" si="5"/>
        <v>2.9993432933836806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97" t="s">
        <v>30</v>
      </c>
      <c r="B30" s="88">
        <f t="shared" si="0"/>
        <v>4.0599999999999996</v>
      </c>
      <c r="C30" s="3">
        <v>0.25</v>
      </c>
      <c r="D30" s="4">
        <v>16.239999999999998</v>
      </c>
      <c r="E30" s="5">
        <v>0.03</v>
      </c>
      <c r="F30" s="3"/>
      <c r="G30" s="3"/>
      <c r="H30" s="72">
        <v>5</v>
      </c>
      <c r="I30" s="65">
        <f t="shared" si="1"/>
        <v>2.4630541871921188</v>
      </c>
      <c r="J30" s="109">
        <f t="shared" si="2"/>
        <v>2</v>
      </c>
      <c r="K30" s="4">
        <f t="shared" si="3"/>
        <v>162.42999999999998</v>
      </c>
      <c r="L30" s="4">
        <f t="shared" si="4"/>
        <v>487.16999999999996</v>
      </c>
      <c r="M30" s="28">
        <f t="shared" si="5"/>
        <v>2.9992612202179401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98" t="s">
        <v>31</v>
      </c>
      <c r="B31" s="89">
        <f t="shared" si="0"/>
        <v>101.5</v>
      </c>
      <c r="C31" s="29">
        <v>5</v>
      </c>
      <c r="D31" s="30">
        <v>20.3</v>
      </c>
      <c r="E31" s="31">
        <v>0.03</v>
      </c>
      <c r="F31" s="29"/>
      <c r="G31" s="29"/>
      <c r="H31" s="73">
        <v>5</v>
      </c>
      <c r="I31" s="66">
        <f t="shared" si="1"/>
        <v>1.9704433497536946</v>
      </c>
      <c r="J31" s="110">
        <f t="shared" si="2"/>
        <v>1</v>
      </c>
      <c r="K31" s="30">
        <f t="shared" si="3"/>
        <v>101.53</v>
      </c>
      <c r="L31" s="30">
        <f t="shared" si="4"/>
        <v>304.47000000000003</v>
      </c>
      <c r="M31" s="32">
        <f t="shared" si="5"/>
        <v>2.9988180833251259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74"/>
      <c r="B32" s="74"/>
      <c r="C32" s="34"/>
      <c r="D32" s="1"/>
      <c r="E32" s="1"/>
      <c r="F32" s="1"/>
      <c r="G32" s="1"/>
      <c r="H32" s="7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thickBot="1">
      <c r="A33" s="75" t="s">
        <v>32</v>
      </c>
      <c r="B33" s="90" t="s">
        <v>33</v>
      </c>
      <c r="C33" s="35" t="s">
        <v>13</v>
      </c>
      <c r="D33" s="17" t="s">
        <v>14</v>
      </c>
      <c r="E33" s="17" t="s">
        <v>15</v>
      </c>
      <c r="F33" s="17" t="s">
        <v>16</v>
      </c>
      <c r="G33" s="17" t="s">
        <v>17</v>
      </c>
      <c r="H33" s="75" t="s">
        <v>18</v>
      </c>
      <c r="I33" s="45" t="s">
        <v>34</v>
      </c>
      <c r="J33" s="17" t="s">
        <v>35</v>
      </c>
      <c r="K33" s="24" t="s">
        <v>21</v>
      </c>
      <c r="L33" s="33" t="s">
        <v>22</v>
      </c>
      <c r="M33" s="17" t="s">
        <v>23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99" t="s">
        <v>36</v>
      </c>
      <c r="B34" s="91">
        <v>0.89090000000000003</v>
      </c>
      <c r="C34" s="9">
        <v>1E-4</v>
      </c>
      <c r="D34" s="12">
        <f>(100000*C34)/B34</f>
        <v>11.224604332697272</v>
      </c>
      <c r="E34" s="14">
        <v>9.0000000000000006E-5</v>
      </c>
      <c r="F34" s="12">
        <f>(((I34*1000)*(D34*0.1))*E34)*2</f>
        <v>36.000000000000007</v>
      </c>
      <c r="G34" s="42">
        <f t="shared" ref="G34:G48" si="6">(((J34*1000)*(D34*0.1))*E34)*2</f>
        <v>35.963632281962063</v>
      </c>
      <c r="H34" s="114">
        <v>10</v>
      </c>
      <c r="I34" s="10">
        <f t="shared" ref="I34:I48" si="7">$B$21/((D34*H34))*100</f>
        <v>178.18000000000004</v>
      </c>
      <c r="J34" s="111">
        <f t="shared" ref="J34:J48" si="8">ROUNDDOWN(I34,0)</f>
        <v>178</v>
      </c>
      <c r="K34" s="12">
        <f t="shared" ref="K34:K48" si="9">(D34*(H34*J34/100))+G34</f>
        <v>235.76158940397352</v>
      </c>
      <c r="L34" s="12">
        <f>((D34*(H34*3.5))*(J34/100)-G34)</f>
        <v>663.32921764507796</v>
      </c>
      <c r="M34" s="36">
        <f t="shared" ref="M34:M48" si="10">L34/K34</f>
        <v>2.8135593220338979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99" t="s">
        <v>37</v>
      </c>
      <c r="B35" s="91">
        <v>113.26900000000001</v>
      </c>
      <c r="C35" s="11">
        <v>0.01</v>
      </c>
      <c r="D35" s="12">
        <f>((100000*C35)/B35)/B42</f>
        <v>7.696064949696459</v>
      </c>
      <c r="E35" s="13">
        <v>6.4999999999999994E-5</v>
      </c>
      <c r="F35" s="12">
        <f t="shared" ref="F35:F48" si="11">(($B$24/(D35*H35))*100)*(((1000*(D35*0.1))*E35)*2)</f>
        <v>1.2499999999999998</v>
      </c>
      <c r="G35" s="42">
        <f t="shared" si="6"/>
        <v>24.912162242167437</v>
      </c>
      <c r="H35" s="114">
        <v>10.4</v>
      </c>
      <c r="I35" s="10">
        <f t="shared" si="7"/>
        <v>249.87794874999997</v>
      </c>
      <c r="J35" s="111">
        <f t="shared" si="8"/>
        <v>249</v>
      </c>
      <c r="K35" s="12">
        <f t="shared" si="9"/>
        <v>224.20946017950695</v>
      </c>
      <c r="L35" s="12">
        <f t="shared" ref="L35:L48" si="12">((D35*(H35*3))*(J35/100)-G35)</f>
        <v>572.97973156985108</v>
      </c>
      <c r="M35" s="36">
        <f t="shared" si="10"/>
        <v>2.5555555555555554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99" t="s">
        <v>38</v>
      </c>
      <c r="B36" s="91">
        <v>129.755</v>
      </c>
      <c r="C36" s="11">
        <v>0.01</v>
      </c>
      <c r="D36" s="12">
        <f>(100000*C36)/B36</f>
        <v>7.7068321066625565</v>
      </c>
      <c r="E36" s="13">
        <v>6.4999999999999994E-5</v>
      </c>
      <c r="F36" s="12">
        <f t="shared" si="11"/>
        <v>1.1818181818181821</v>
      </c>
      <c r="G36" s="42">
        <f t="shared" si="6"/>
        <v>23.544372085854107</v>
      </c>
      <c r="H36" s="114">
        <v>11</v>
      </c>
      <c r="I36" s="10">
        <f t="shared" si="7"/>
        <v>235.91818181818184</v>
      </c>
      <c r="J36" s="111">
        <f t="shared" si="8"/>
        <v>235</v>
      </c>
      <c r="K36" s="12">
        <f t="shared" si="9"/>
        <v>222.76598204308118</v>
      </c>
      <c r="L36" s="12">
        <f t="shared" si="12"/>
        <v>574.12045778582717</v>
      </c>
      <c r="M36" s="36">
        <f t="shared" si="10"/>
        <v>2.5772357723577239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99" t="s">
        <v>39</v>
      </c>
      <c r="B37" s="91">
        <v>0.71909999999999996</v>
      </c>
      <c r="C37" s="11">
        <v>1E-4</v>
      </c>
      <c r="D37" s="12">
        <f>(C37*100000)/B37/B38</f>
        <v>8.6005762437686784</v>
      </c>
      <c r="E37" s="14">
        <v>9.0000000000000006E-5</v>
      </c>
      <c r="F37" s="12">
        <f t="shared" si="11"/>
        <v>1</v>
      </c>
      <c r="G37" s="42">
        <f t="shared" si="6"/>
        <v>19.970538038030874</v>
      </c>
      <c r="H37" s="114">
        <v>18</v>
      </c>
      <c r="I37" s="10">
        <f t="shared" si="7"/>
        <v>129.19031000000001</v>
      </c>
      <c r="J37" s="111">
        <f t="shared" si="8"/>
        <v>129</v>
      </c>
      <c r="K37" s="12">
        <f t="shared" si="9"/>
        <v>219.67591841833956</v>
      </c>
      <c r="L37" s="12">
        <f t="shared" si="12"/>
        <v>579.14560310289528</v>
      </c>
      <c r="M37" s="36">
        <f t="shared" si="10"/>
        <v>2.6363636363636367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99" t="s">
        <v>40</v>
      </c>
      <c r="B38" s="91">
        <v>1.6169</v>
      </c>
      <c r="C38" s="11">
        <v>1E-4</v>
      </c>
      <c r="D38" s="12">
        <f>(C38*100000)/B38</f>
        <v>6.1846743768940566</v>
      </c>
      <c r="E38" s="14">
        <v>9.0000000000000006E-5</v>
      </c>
      <c r="F38" s="12">
        <f t="shared" si="11"/>
        <v>0.94736842105263175</v>
      </c>
      <c r="G38" s="42">
        <f t="shared" si="6"/>
        <v>18.925103593295816</v>
      </c>
      <c r="H38" s="114">
        <v>19</v>
      </c>
      <c r="I38" s="10">
        <f t="shared" si="7"/>
        <v>170.2</v>
      </c>
      <c r="J38" s="111">
        <f t="shared" si="8"/>
        <v>170</v>
      </c>
      <c r="K38" s="12">
        <f t="shared" si="9"/>
        <v>218.69008596697381</v>
      </c>
      <c r="L38" s="12">
        <f t="shared" si="12"/>
        <v>580.36984352773823</v>
      </c>
      <c r="M38" s="36">
        <f t="shared" si="10"/>
        <v>2.6538461538461542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99" t="s">
        <v>41</v>
      </c>
      <c r="B39" s="91">
        <v>1.9916</v>
      </c>
      <c r="C39" s="11">
        <v>1E-4</v>
      </c>
      <c r="D39" s="12">
        <f>(C39*100000)/B39/B34</f>
        <v>5.635973254015501</v>
      </c>
      <c r="E39" s="14">
        <v>9.0000000000000006E-5</v>
      </c>
      <c r="F39" s="12">
        <f t="shared" si="11"/>
        <v>0.90000000000000013</v>
      </c>
      <c r="G39" s="42">
        <f t="shared" si="6"/>
        <v>17.95621078729339</v>
      </c>
      <c r="H39" s="114">
        <v>20</v>
      </c>
      <c r="I39" s="10">
        <f t="shared" si="7"/>
        <v>177.43164400000003</v>
      </c>
      <c r="J39" s="111">
        <f t="shared" si="8"/>
        <v>177</v>
      </c>
      <c r="K39" s="12">
        <f t="shared" si="9"/>
        <v>217.46966397944212</v>
      </c>
      <c r="L39" s="12">
        <f t="shared" si="12"/>
        <v>580.58414878915289</v>
      </c>
      <c r="M39" s="36">
        <f t="shared" si="10"/>
        <v>2.669724770642202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99" t="s">
        <v>42</v>
      </c>
      <c r="B40" s="91">
        <v>18.9331</v>
      </c>
      <c r="C40" s="11">
        <v>1E-4</v>
      </c>
      <c r="D40" s="12">
        <f>(C40*100000)/B40/B42</f>
        <v>0.46042411479745432</v>
      </c>
      <c r="E40" s="14">
        <v>9.0000000000000006E-5</v>
      </c>
      <c r="F40" s="12">
        <f t="shared" si="11"/>
        <v>0.15000000000000002</v>
      </c>
      <c r="G40" s="42">
        <f t="shared" si="6"/>
        <v>2.9918358979538584</v>
      </c>
      <c r="H40" s="114">
        <v>120</v>
      </c>
      <c r="I40" s="10">
        <f t="shared" si="7"/>
        <v>361.98509441666664</v>
      </c>
      <c r="J40" s="111">
        <f t="shared" si="8"/>
        <v>361</v>
      </c>
      <c r="K40" s="12">
        <f t="shared" si="9"/>
        <v>202.44756242821106</v>
      </c>
      <c r="L40" s="12">
        <f t="shared" si="12"/>
        <v>595.37534369281786</v>
      </c>
      <c r="M40" s="36">
        <f t="shared" si="10"/>
        <v>2.9408866995073897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99" t="s">
        <v>43</v>
      </c>
      <c r="B41" s="91">
        <v>1.1268</v>
      </c>
      <c r="C41" s="11">
        <v>1E-4</v>
      </c>
      <c r="D41" s="12">
        <f>(C41*100000)/B41</f>
        <v>8.8746893858714948</v>
      </c>
      <c r="E41" s="14">
        <v>9.0000000000000006E-5</v>
      </c>
      <c r="F41" s="12">
        <f t="shared" si="11"/>
        <v>0.90000000000000013</v>
      </c>
      <c r="G41" s="42">
        <f t="shared" si="6"/>
        <v>17.891373801916934</v>
      </c>
      <c r="H41" s="114">
        <v>20</v>
      </c>
      <c r="I41" s="10">
        <f t="shared" si="7"/>
        <v>112.68</v>
      </c>
      <c r="J41" s="111">
        <f t="shared" si="8"/>
        <v>112</v>
      </c>
      <c r="K41" s="12">
        <f t="shared" si="9"/>
        <v>216.68441604543841</v>
      </c>
      <c r="L41" s="12">
        <f t="shared" si="12"/>
        <v>578.48775292864752</v>
      </c>
      <c r="M41" s="36">
        <f t="shared" si="10"/>
        <v>2.669724770642202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99" t="s">
        <v>44</v>
      </c>
      <c r="B42" s="91">
        <v>1.1471499999999999</v>
      </c>
      <c r="C42" s="11">
        <v>1E-4</v>
      </c>
      <c r="D42" s="12">
        <f t="shared" ref="D42:D43" si="13">(100000*C42)/B42</f>
        <v>8.7172558078716822</v>
      </c>
      <c r="E42" s="13">
        <v>5.5000000000000002E-5</v>
      </c>
      <c r="F42" s="12">
        <f t="shared" si="11"/>
        <v>0.42307692307692318</v>
      </c>
      <c r="G42" s="42">
        <f t="shared" si="6"/>
        <v>8.4383036220197898</v>
      </c>
      <c r="H42" s="114">
        <v>26</v>
      </c>
      <c r="I42" s="10">
        <f t="shared" si="7"/>
        <v>88.242307692307691</v>
      </c>
      <c r="J42" s="111">
        <f t="shared" si="8"/>
        <v>88</v>
      </c>
      <c r="K42" s="12">
        <f t="shared" si="9"/>
        <v>207.88911650612386</v>
      </c>
      <c r="L42" s="12">
        <f t="shared" si="12"/>
        <v>589.91413503029253</v>
      </c>
      <c r="M42" s="36">
        <f t="shared" si="10"/>
        <v>2.8376383763837643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99" t="s">
        <v>45</v>
      </c>
      <c r="B43" s="91">
        <v>1.5114000000000001</v>
      </c>
      <c r="C43" s="11">
        <v>1E-4</v>
      </c>
      <c r="D43" s="12">
        <f t="shared" si="13"/>
        <v>6.6163821622336902</v>
      </c>
      <c r="E43" s="14">
        <v>9.0000000000000006E-5</v>
      </c>
      <c r="F43" s="12">
        <f t="shared" si="11"/>
        <v>2.0000000000000004</v>
      </c>
      <c r="G43" s="42">
        <f t="shared" si="6"/>
        <v>39.896784438269158</v>
      </c>
      <c r="H43" s="114">
        <v>9</v>
      </c>
      <c r="I43" s="10">
        <f t="shared" si="7"/>
        <v>335.86666666666667</v>
      </c>
      <c r="J43" s="111">
        <f t="shared" si="8"/>
        <v>335</v>
      </c>
      <c r="K43" s="12">
        <f t="shared" si="9"/>
        <v>239.38070662961491</v>
      </c>
      <c r="L43" s="12">
        <f t="shared" si="12"/>
        <v>558.55498213576811</v>
      </c>
      <c r="M43" s="36">
        <f t="shared" si="10"/>
        <v>2.3333333333333335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99" t="s">
        <v>46</v>
      </c>
      <c r="B44" s="91">
        <v>1.3045</v>
      </c>
      <c r="C44" s="11">
        <v>1E-4</v>
      </c>
      <c r="D44" s="12">
        <f>(C44*100000)/B44/B34</f>
        <v>8.6045261270197564</v>
      </c>
      <c r="E44" s="14">
        <v>9.0000000000000006E-5</v>
      </c>
      <c r="F44" s="12">
        <f t="shared" si="11"/>
        <v>1.8000000000000003</v>
      </c>
      <c r="G44" s="42">
        <f t="shared" si="6"/>
        <v>35.932501106434508</v>
      </c>
      <c r="H44" s="114">
        <v>10</v>
      </c>
      <c r="I44" s="10">
        <f t="shared" si="7"/>
        <v>232.43581000000003</v>
      </c>
      <c r="J44" s="111">
        <f t="shared" si="8"/>
        <v>232</v>
      </c>
      <c r="K44" s="12">
        <f t="shared" si="9"/>
        <v>235.55750725329284</v>
      </c>
      <c r="L44" s="12">
        <f t="shared" si="12"/>
        <v>562.94251733414046</v>
      </c>
      <c r="M44" s="36">
        <f t="shared" si="10"/>
        <v>2.3898305084745761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99" t="s">
        <v>47</v>
      </c>
      <c r="B45" s="91">
        <v>0.65500000000000003</v>
      </c>
      <c r="C45" s="11">
        <v>1E-4</v>
      </c>
      <c r="D45" s="12">
        <f>(C45*100000)/B45/B46</f>
        <v>8.6060741671471721</v>
      </c>
      <c r="E45" s="14">
        <v>9.0000000000000006E-5</v>
      </c>
      <c r="F45" s="12">
        <f t="shared" si="11"/>
        <v>0.69230769230769229</v>
      </c>
      <c r="G45" s="42">
        <f t="shared" si="6"/>
        <v>13.78693081576977</v>
      </c>
      <c r="H45" s="114">
        <v>26</v>
      </c>
      <c r="I45" s="10">
        <f t="shared" si="7"/>
        <v>89.382307692307691</v>
      </c>
      <c r="J45" s="111">
        <f t="shared" si="8"/>
        <v>89</v>
      </c>
      <c r="K45" s="12">
        <f t="shared" si="9"/>
        <v>212.93148704355534</v>
      </c>
      <c r="L45" s="12">
        <f t="shared" si="12"/>
        <v>583.64673786758692</v>
      </c>
      <c r="M45" s="36">
        <f t="shared" si="10"/>
        <v>2.7410071942446042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99" t="s">
        <v>48</v>
      </c>
      <c r="B46" s="91">
        <v>1.774</v>
      </c>
      <c r="C46" s="11">
        <v>1E-4</v>
      </c>
      <c r="D46" s="12">
        <f>(C46*100000)/B46</f>
        <v>5.636978579481398</v>
      </c>
      <c r="E46" s="14">
        <v>9.0000000000000006E-5</v>
      </c>
      <c r="F46" s="12">
        <f t="shared" si="11"/>
        <v>0.66666666666666674</v>
      </c>
      <c r="G46" s="42">
        <f t="shared" si="6"/>
        <v>13.291995490417138</v>
      </c>
      <c r="H46" s="114">
        <v>27</v>
      </c>
      <c r="I46" s="10">
        <f t="shared" si="7"/>
        <v>131.40740740740742</v>
      </c>
      <c r="J46" s="111">
        <f t="shared" si="8"/>
        <v>131</v>
      </c>
      <c r="K46" s="12">
        <f t="shared" si="9"/>
        <v>212.67192784667418</v>
      </c>
      <c r="L46" s="12">
        <f t="shared" si="12"/>
        <v>584.84780157835405</v>
      </c>
      <c r="M46" s="36">
        <f t="shared" si="10"/>
        <v>2.7500000000000004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99" t="s">
        <v>49</v>
      </c>
      <c r="B47" s="91">
        <v>1.3007</v>
      </c>
      <c r="C47" s="11">
        <v>1E-4</v>
      </c>
      <c r="D47" s="12">
        <f>((100000*C47)/B47)/B42</f>
        <v>6.7019726361741236</v>
      </c>
      <c r="E47" s="14">
        <v>9.0000000000000006E-5</v>
      </c>
      <c r="F47" s="12">
        <f t="shared" si="11"/>
        <v>3.0000000000000004</v>
      </c>
      <c r="G47" s="42">
        <f t="shared" si="6"/>
        <v>59.955847203213715</v>
      </c>
      <c r="H47" s="114">
        <v>6</v>
      </c>
      <c r="I47" s="10">
        <f t="shared" si="7"/>
        <v>497.36600166666659</v>
      </c>
      <c r="J47" s="111">
        <f t="shared" si="8"/>
        <v>497</v>
      </c>
      <c r="K47" s="12">
        <f t="shared" si="9"/>
        <v>259.80867121392606</v>
      </c>
      <c r="L47" s="12">
        <f t="shared" si="12"/>
        <v>539.60262482892335</v>
      </c>
      <c r="M47" s="36">
        <f t="shared" si="10"/>
        <v>2.0769230769230771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99" t="s">
        <v>50</v>
      </c>
      <c r="B48" s="91">
        <v>0.99458000000000002</v>
      </c>
      <c r="C48" s="11">
        <v>1E-4</v>
      </c>
      <c r="D48" s="12">
        <f>((100000*C48)/B48)/B42</f>
        <v>8.7647608114698485</v>
      </c>
      <c r="E48" s="14">
        <v>9.0000000000000006E-5</v>
      </c>
      <c r="F48" s="12">
        <f t="shared" si="11"/>
        <v>6.0000000000000009</v>
      </c>
      <c r="G48" s="42">
        <f t="shared" si="6"/>
        <v>119.90192790090755</v>
      </c>
      <c r="H48" s="114">
        <v>3</v>
      </c>
      <c r="I48" s="10">
        <f t="shared" si="7"/>
        <v>760.62163133333331</v>
      </c>
      <c r="J48" s="111">
        <f t="shared" si="8"/>
        <v>760</v>
      </c>
      <c r="K48" s="12">
        <f t="shared" si="9"/>
        <v>319.73847440242008</v>
      </c>
      <c r="L48" s="12">
        <f t="shared" si="12"/>
        <v>479.60771160362998</v>
      </c>
      <c r="M48" s="36">
        <f t="shared" si="10"/>
        <v>1.4999999999999996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00"/>
      <c r="B49" s="92"/>
      <c r="C49" s="1"/>
      <c r="D49" s="7"/>
      <c r="E49" s="8"/>
      <c r="F49" s="7"/>
      <c r="G49" s="43"/>
      <c r="H49" s="115"/>
      <c r="I49" s="6"/>
      <c r="J49" s="112"/>
      <c r="K49" s="7"/>
      <c r="L49" s="7"/>
      <c r="M49" s="37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00"/>
      <c r="B50" s="92"/>
      <c r="C50" s="1"/>
      <c r="D50" s="1"/>
      <c r="E50" s="1"/>
      <c r="F50" s="1"/>
      <c r="G50" s="38"/>
      <c r="H50" s="115"/>
      <c r="I50" s="1"/>
      <c r="J50" s="112"/>
      <c r="K50" s="1"/>
      <c r="L50" s="1"/>
      <c r="M50" s="3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01"/>
      <c r="B51" s="93"/>
      <c r="C51" s="18"/>
      <c r="D51" s="15"/>
      <c r="E51" s="39"/>
      <c r="F51" s="15"/>
      <c r="G51" s="44"/>
      <c r="H51" s="116"/>
      <c r="I51" s="40"/>
      <c r="J51" s="113"/>
      <c r="K51" s="15"/>
      <c r="L51" s="15"/>
      <c r="M51" s="4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74"/>
      <c r="B52" s="74"/>
      <c r="C52" s="1"/>
      <c r="D52" s="1"/>
      <c r="E52" s="1"/>
      <c r="F52" s="1"/>
      <c r="G52" s="1"/>
      <c r="H52" s="7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02" t="s">
        <v>51</v>
      </c>
      <c r="B53" s="78" t="s">
        <v>52</v>
      </c>
      <c r="C53" s="52" t="s">
        <v>13</v>
      </c>
      <c r="D53" s="54" t="s">
        <v>53</v>
      </c>
      <c r="E53" s="56" t="s">
        <v>15</v>
      </c>
      <c r="F53" s="52" t="s">
        <v>16</v>
      </c>
      <c r="G53" s="56" t="s">
        <v>17</v>
      </c>
      <c r="H53" s="76" t="s">
        <v>18</v>
      </c>
      <c r="I53" s="54" t="s">
        <v>19</v>
      </c>
      <c r="J53" s="55" t="s">
        <v>20</v>
      </c>
      <c r="K53" s="54" t="s">
        <v>21</v>
      </c>
      <c r="L53" s="53" t="s">
        <v>22</v>
      </c>
      <c r="M53" s="52" t="s">
        <v>23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03" t="s">
        <v>54</v>
      </c>
      <c r="B54" s="77">
        <f>B42</f>
        <v>1.1471499999999999</v>
      </c>
      <c r="C54" s="11">
        <v>0.01</v>
      </c>
      <c r="D54" s="12">
        <f>1*1000/B54</f>
        <v>871.72558078716827</v>
      </c>
      <c r="E54" s="14">
        <v>9.0000000000000006E-5</v>
      </c>
      <c r="F54" s="12">
        <f>(((I54*1000)*(D54*0.1))*E54)*2</f>
        <v>60.000000000000014</v>
      </c>
      <c r="G54" s="12">
        <f t="shared" ref="G54:G63" si="14">(((J54*1000)*(D54*0.1))*E54)*2</f>
        <v>47.073181362507093</v>
      </c>
      <c r="H54" s="114">
        <v>6</v>
      </c>
      <c r="I54" s="10">
        <f t="shared" ref="I54:I63" si="15">$B$21/((D54*H54))*100</f>
        <v>3.8238333333333334</v>
      </c>
      <c r="J54" s="111">
        <f t="shared" ref="J54:J63" si="16">ROUNDDOWN(I54,0)</f>
        <v>3</v>
      </c>
      <c r="K54" s="12">
        <f t="shared" ref="K54:K63" si="17">(D54*(H54*J54/100))+G54</f>
        <v>203.98378590419736</v>
      </c>
      <c r="L54" s="12">
        <f>((D54*(H54*3.5))*(J54/100)-G54)</f>
        <v>502.11393453340878</v>
      </c>
      <c r="M54" s="46">
        <f t="shared" ref="M54:M63" si="18">L54/K54</f>
        <v>2.4615384615384608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03" t="s">
        <v>55</v>
      </c>
      <c r="B55" s="77">
        <f>B42</f>
        <v>1.1471499999999999</v>
      </c>
      <c r="C55" s="11">
        <v>0.01</v>
      </c>
      <c r="D55" s="12">
        <f t="shared" ref="D55:D57" si="19">1/B55</f>
        <v>0.87172558078716833</v>
      </c>
      <c r="E55" s="13">
        <v>6.4999999999999994E-5</v>
      </c>
      <c r="F55" s="12">
        <f t="shared" ref="F55:F63" si="20">(($B$24/(D55*H55))*100)*(((1000*(D55*0.1))*E55)*2)</f>
        <v>2.9279279279279275E-3</v>
      </c>
      <c r="G55" s="12">
        <f t="shared" si="14"/>
        <v>5.6662162751165937E-2</v>
      </c>
      <c r="H55" s="114">
        <v>4440</v>
      </c>
      <c r="I55" s="10">
        <f t="shared" si="15"/>
        <v>5.1673423423423408</v>
      </c>
      <c r="J55" s="111">
        <f t="shared" si="16"/>
        <v>5</v>
      </c>
      <c r="K55" s="12">
        <f t="shared" si="17"/>
        <v>193.57974109750253</v>
      </c>
      <c r="L55" s="12">
        <f t="shared" ref="L55:L63" si="21">((D55*(H55*3))*(J55/100)-G55)</f>
        <v>580.51257464150285</v>
      </c>
      <c r="M55" s="46">
        <f t="shared" si="18"/>
        <v>2.9988291716389339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03" t="s">
        <v>56</v>
      </c>
      <c r="B56" s="77">
        <v>1</v>
      </c>
      <c r="C56" s="11">
        <v>0.01</v>
      </c>
      <c r="D56" s="12">
        <f t="shared" si="19"/>
        <v>1</v>
      </c>
      <c r="E56" s="13">
        <v>6.4999999999999994E-5</v>
      </c>
      <c r="F56" s="12">
        <f t="shared" si="20"/>
        <v>7.2102052135330011E-3</v>
      </c>
      <c r="G56" s="12">
        <f t="shared" si="14"/>
        <v>0.14299999999999999</v>
      </c>
      <c r="H56" s="114">
        <v>1803</v>
      </c>
      <c r="I56" s="10">
        <f t="shared" si="15"/>
        <v>11.092623405435384</v>
      </c>
      <c r="J56" s="111">
        <f t="shared" si="16"/>
        <v>11</v>
      </c>
      <c r="K56" s="12">
        <f t="shared" si="17"/>
        <v>198.47300000000001</v>
      </c>
      <c r="L56" s="12">
        <f t="shared" si="21"/>
        <v>594.84699999999998</v>
      </c>
      <c r="M56" s="46">
        <f t="shared" si="18"/>
        <v>2.997117995898686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03" t="s">
        <v>57</v>
      </c>
      <c r="B57" s="77">
        <f>B34</f>
        <v>0.89090000000000003</v>
      </c>
      <c r="C57" s="11">
        <v>0.01</v>
      </c>
      <c r="D57" s="12">
        <f t="shared" si="19"/>
        <v>1.1224604332697272</v>
      </c>
      <c r="E57" s="14">
        <v>9.0000000000000006E-5</v>
      </c>
      <c r="F57" s="12">
        <f t="shared" si="20"/>
        <v>5.6250000000000001E-2</v>
      </c>
      <c r="G57" s="12">
        <f t="shared" si="14"/>
        <v>1.1112358289370301</v>
      </c>
      <c r="H57" s="114">
        <v>320</v>
      </c>
      <c r="I57" s="10">
        <f t="shared" si="15"/>
        <v>55.681250000000006</v>
      </c>
      <c r="J57" s="111">
        <f t="shared" si="16"/>
        <v>55</v>
      </c>
      <c r="K57" s="12">
        <f t="shared" si="17"/>
        <v>198.66427208440902</v>
      </c>
      <c r="L57" s="12">
        <f t="shared" si="21"/>
        <v>591.54787293747893</v>
      </c>
      <c r="M57" s="46">
        <f t="shared" si="18"/>
        <v>2.9776258545680547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03" t="s">
        <v>58</v>
      </c>
      <c r="B58" s="77">
        <f>B42</f>
        <v>1.1471499999999999</v>
      </c>
      <c r="C58" s="11">
        <v>0.01</v>
      </c>
      <c r="D58" s="12">
        <f>10/B58</f>
        <v>8.7172558078716822</v>
      </c>
      <c r="E58" s="13">
        <v>5.5000000000000002E-5</v>
      </c>
      <c r="F58" s="12">
        <f t="shared" si="20"/>
        <v>1.0999999999999999E-2</v>
      </c>
      <c r="G58" s="12">
        <f t="shared" si="14"/>
        <v>0.19177962777317703</v>
      </c>
      <c r="H58" s="114">
        <v>1000</v>
      </c>
      <c r="I58" s="10">
        <f t="shared" si="15"/>
        <v>2.2942999999999998</v>
      </c>
      <c r="J58" s="111">
        <f t="shared" si="16"/>
        <v>2</v>
      </c>
      <c r="K58" s="12">
        <f t="shared" si="17"/>
        <v>174.53689578520681</v>
      </c>
      <c r="L58" s="12">
        <f t="shared" si="21"/>
        <v>522.84356884452779</v>
      </c>
      <c r="M58" s="46">
        <f t="shared" si="18"/>
        <v>2.9956048346818505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03" t="s">
        <v>59</v>
      </c>
      <c r="B59" s="77">
        <f>B36</f>
        <v>129.755</v>
      </c>
      <c r="C59" s="11">
        <v>0.01</v>
      </c>
      <c r="D59" s="12">
        <f>100/B59</f>
        <v>0.77068321066625567</v>
      </c>
      <c r="E59" s="14">
        <v>9.0000000000000006E-5</v>
      </c>
      <c r="F59" s="12">
        <f t="shared" si="20"/>
        <v>1.8000000000000004E-3</v>
      </c>
      <c r="G59" s="12">
        <f t="shared" si="14"/>
        <v>2.7744595583985208E-2</v>
      </c>
      <c r="H59" s="114">
        <v>10000</v>
      </c>
      <c r="I59" s="10">
        <f t="shared" si="15"/>
        <v>2.5951</v>
      </c>
      <c r="J59" s="111">
        <f t="shared" si="16"/>
        <v>2</v>
      </c>
      <c r="K59" s="12">
        <f t="shared" si="17"/>
        <v>154.16438672883513</v>
      </c>
      <c r="L59" s="12">
        <f t="shared" si="21"/>
        <v>462.38218180416936</v>
      </c>
      <c r="M59" s="46">
        <f t="shared" si="18"/>
        <v>2.9992801295766758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03" t="s">
        <v>60</v>
      </c>
      <c r="B60" s="77">
        <v>1</v>
      </c>
      <c r="C60" s="11">
        <v>0.01</v>
      </c>
      <c r="D60" s="12">
        <f t="shared" ref="D60:D61" si="22">1/B60</f>
        <v>1</v>
      </c>
      <c r="E60" s="14">
        <v>9.0000000000000006E-5</v>
      </c>
      <c r="F60" s="12">
        <f t="shared" si="20"/>
        <v>1.8000000000000003</v>
      </c>
      <c r="G60" s="12">
        <f t="shared" si="14"/>
        <v>36</v>
      </c>
      <c r="H60" s="114">
        <v>10</v>
      </c>
      <c r="I60" s="10">
        <f t="shared" si="15"/>
        <v>2000</v>
      </c>
      <c r="J60" s="111">
        <f t="shared" si="16"/>
        <v>2000</v>
      </c>
      <c r="K60" s="12">
        <f t="shared" si="17"/>
        <v>236</v>
      </c>
      <c r="L60" s="12">
        <f t="shared" si="21"/>
        <v>564</v>
      </c>
      <c r="M60" s="46">
        <f t="shared" si="18"/>
        <v>2.3898305084745761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03" t="s">
        <v>61</v>
      </c>
      <c r="B61" s="77">
        <v>1</v>
      </c>
      <c r="C61" s="11">
        <v>0.01</v>
      </c>
      <c r="D61" s="12">
        <f t="shared" si="22"/>
        <v>1</v>
      </c>
      <c r="E61" s="14">
        <v>9.0000000000000006E-5</v>
      </c>
      <c r="F61" s="12">
        <f t="shared" si="20"/>
        <v>6.0000000000000012E-2</v>
      </c>
      <c r="G61" s="12">
        <f t="shared" si="14"/>
        <v>1.1880000000000002</v>
      </c>
      <c r="H61" s="114">
        <v>300</v>
      </c>
      <c r="I61" s="10">
        <f t="shared" si="15"/>
        <v>66.666666666666657</v>
      </c>
      <c r="J61" s="111">
        <f t="shared" si="16"/>
        <v>66</v>
      </c>
      <c r="K61" s="12">
        <f t="shared" si="17"/>
        <v>199.18799999999999</v>
      </c>
      <c r="L61" s="12">
        <f t="shared" si="21"/>
        <v>592.81200000000001</v>
      </c>
      <c r="M61" s="46">
        <f t="shared" si="18"/>
        <v>2.9761431411530817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03" t="s">
        <v>62</v>
      </c>
      <c r="B62" s="77">
        <f>B42</f>
        <v>1.1471499999999999</v>
      </c>
      <c r="C62" s="11">
        <v>0.01</v>
      </c>
      <c r="D62" s="12">
        <f>100/B62</f>
        <v>87.172558078716833</v>
      </c>
      <c r="E62" s="14">
        <v>9.0000000000000006E-5</v>
      </c>
      <c r="F62" s="12">
        <f t="shared" si="20"/>
        <v>0.7200000000000002</v>
      </c>
      <c r="G62" s="12">
        <f t="shared" si="14"/>
        <v>14.12195440875213</v>
      </c>
      <c r="H62" s="114">
        <v>25</v>
      </c>
      <c r="I62" s="10">
        <f t="shared" si="15"/>
        <v>9.1771999999999991</v>
      </c>
      <c r="J62" s="111">
        <f t="shared" si="16"/>
        <v>9</v>
      </c>
      <c r="K62" s="12">
        <f t="shared" si="17"/>
        <v>210.260210085865</v>
      </c>
      <c r="L62" s="12">
        <f t="shared" si="21"/>
        <v>574.29281262258644</v>
      </c>
      <c r="M62" s="46">
        <f t="shared" si="18"/>
        <v>2.7313432835820892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03" t="s">
        <v>63</v>
      </c>
      <c r="B63" s="77">
        <f>B38</f>
        <v>1.6169</v>
      </c>
      <c r="C63" s="11">
        <v>0.01</v>
      </c>
      <c r="D63" s="12">
        <f>1/B63</f>
        <v>0.6184674376894056</v>
      </c>
      <c r="E63" s="14">
        <v>9.0000000000000006E-5</v>
      </c>
      <c r="F63" s="12">
        <f t="shared" si="20"/>
        <v>9.0000000000000011E-2</v>
      </c>
      <c r="G63" s="12">
        <f t="shared" si="14"/>
        <v>1.7923186344238975</v>
      </c>
      <c r="H63" s="114">
        <v>200</v>
      </c>
      <c r="I63" s="10">
        <f t="shared" si="15"/>
        <v>161.69</v>
      </c>
      <c r="J63" s="111">
        <f t="shared" si="16"/>
        <v>161</v>
      </c>
      <c r="K63" s="12">
        <f t="shared" si="17"/>
        <v>200.9388335704125</v>
      </c>
      <c r="L63" s="12">
        <f t="shared" si="21"/>
        <v>595.64722617354198</v>
      </c>
      <c r="M63" s="46">
        <f t="shared" si="18"/>
        <v>2.9643211100099114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03"/>
      <c r="B64" s="77"/>
      <c r="C64" s="11"/>
      <c r="D64" s="12"/>
      <c r="E64" s="14"/>
      <c r="F64" s="12"/>
      <c r="G64" s="12"/>
      <c r="H64" s="114"/>
      <c r="I64" s="10"/>
      <c r="J64" s="111"/>
      <c r="K64" s="12"/>
      <c r="L64" s="12"/>
      <c r="M64" s="46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04"/>
      <c r="B65" s="94"/>
      <c r="C65" s="47">
        <v>0.01</v>
      </c>
      <c r="D65" s="48" t="e">
        <f>10/B65</f>
        <v>#DIV/0!</v>
      </c>
      <c r="E65" s="49">
        <v>9.0000000000000006E-5</v>
      </c>
      <c r="F65" s="48" t="e">
        <f>(($B$24/(D65*H65))*100)*(((1000*(D65*0.1))*E65)*2)</f>
        <v>#DIV/0!</v>
      </c>
      <c r="G65" s="48" t="e">
        <f>(((J65*1000)*(D65*0.1))*E65)*2</f>
        <v>#DIV/0!</v>
      </c>
      <c r="H65" s="117">
        <v>14</v>
      </c>
      <c r="I65" s="50" t="e">
        <f>$B$21/((D65*H65))*100</f>
        <v>#DIV/0!</v>
      </c>
      <c r="J65" s="118" t="e">
        <f>ROUNDDOWN(I65,0)</f>
        <v>#DIV/0!</v>
      </c>
      <c r="K65" s="48" t="e">
        <f>(D65*(H65*J65/100))+G65</f>
        <v>#DIV/0!</v>
      </c>
      <c r="L65" s="48" t="e">
        <f>((D65*(H65*3))*(J65/100)-G65)</f>
        <v>#DIV/0!</v>
      </c>
      <c r="M65" s="51" t="e">
        <f>L65/K65</f>
        <v>#DIV/0!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thickBot="1">
      <c r="A66" s="77"/>
      <c r="B66" s="77"/>
      <c r="C66" s="11"/>
      <c r="D66" s="11"/>
      <c r="E66" s="11"/>
      <c r="F66" s="11"/>
      <c r="G66" s="11"/>
      <c r="H66" s="77"/>
      <c r="I66" s="11"/>
      <c r="J66" s="11"/>
      <c r="K66" s="11"/>
      <c r="L66" s="11"/>
      <c r="M66" s="1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78" t="s">
        <v>64</v>
      </c>
      <c r="B67" s="78" t="s">
        <v>65</v>
      </c>
      <c r="C67" s="52" t="s">
        <v>13</v>
      </c>
      <c r="D67" s="52" t="s">
        <v>53</v>
      </c>
      <c r="E67" s="52" t="s">
        <v>15</v>
      </c>
      <c r="F67" s="52" t="s">
        <v>16</v>
      </c>
      <c r="G67" s="52" t="s">
        <v>17</v>
      </c>
      <c r="H67" s="78" t="s">
        <v>66</v>
      </c>
      <c r="I67" s="61" t="s">
        <v>19</v>
      </c>
      <c r="J67" s="23" t="s">
        <v>20</v>
      </c>
      <c r="K67" s="52" t="s">
        <v>21</v>
      </c>
      <c r="L67" s="53" t="s">
        <v>22</v>
      </c>
      <c r="M67" s="52" t="s">
        <v>23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05" t="s">
        <v>67</v>
      </c>
      <c r="B68" s="77">
        <f>B42</f>
        <v>1.1471499999999999</v>
      </c>
      <c r="C68" s="11">
        <v>0.01</v>
      </c>
      <c r="D68" s="12">
        <f t="shared" ref="D68:D77" si="23">1/B68</f>
        <v>0.87172558078716833</v>
      </c>
      <c r="E68" s="14">
        <v>9.0000000000000006E-5</v>
      </c>
      <c r="F68" s="12">
        <f>(((I68*1000)*(D68*0.1))*E68)*2</f>
        <v>14.4</v>
      </c>
      <c r="G68" s="57">
        <f t="shared" ref="G68:G77" si="24">(((J68*1000)*(D68*0.1))*E68)*2</f>
        <v>14.388702436473</v>
      </c>
      <c r="H68" s="119">
        <v>25</v>
      </c>
      <c r="I68" s="59">
        <f t="shared" ref="I68:I77" si="25">$B$21/((D68*H68))*100</f>
        <v>917.71999999999991</v>
      </c>
      <c r="J68" s="121">
        <f t="shared" ref="J68:J77" si="26">ROUNDDOWN(I68,0)</f>
        <v>917</v>
      </c>
      <c r="K68" s="12">
        <f t="shared" ref="K68:K77" si="27">(D68*(H68*J68/100))+G68</f>
        <v>214.23179183193136</v>
      </c>
      <c r="L68" s="12">
        <f>((D68*(H68*3.5))*(J68/100)-G68)</f>
        <v>685.0621104476312</v>
      </c>
      <c r="M68" s="62">
        <f t="shared" ref="M68:M77" si="28">L68/K68</f>
        <v>3.1977611940298507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05" t="s">
        <v>68</v>
      </c>
      <c r="B69" s="77">
        <f>B42</f>
        <v>1.1471499999999999</v>
      </c>
      <c r="C69" s="11">
        <v>0.01</v>
      </c>
      <c r="D69" s="12">
        <f t="shared" si="23"/>
        <v>0.87172558078716833</v>
      </c>
      <c r="E69" s="13">
        <v>6.4999999999999994E-5</v>
      </c>
      <c r="F69" s="12">
        <f t="shared" ref="F69:F77" si="29">(($B$24/(D69*H69))*100)*(((1000*(D69*0.1))*E69)*2)</f>
        <v>4.0624999999999988E-2</v>
      </c>
      <c r="G69" s="57">
        <f t="shared" si="24"/>
        <v>0.80460271106655634</v>
      </c>
      <c r="H69" s="119">
        <v>320</v>
      </c>
      <c r="I69" s="59">
        <f t="shared" si="25"/>
        <v>71.696874999999977</v>
      </c>
      <c r="J69" s="122">
        <f t="shared" si="26"/>
        <v>71</v>
      </c>
      <c r="K69" s="12">
        <f t="shared" si="27"/>
        <v>198.8606546659112</v>
      </c>
      <c r="L69" s="12">
        <f t="shared" ref="L69:L77" si="30">((D69*(H69*3))*(J69/100)-G69)</f>
        <v>593.36355315346736</v>
      </c>
      <c r="M69" s="46">
        <f t="shared" si="28"/>
        <v>2.9838157485216308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05" t="s">
        <v>69</v>
      </c>
      <c r="B70" s="77">
        <f>B42</f>
        <v>1.1471499999999999</v>
      </c>
      <c r="C70" s="11">
        <v>0.01</v>
      </c>
      <c r="D70" s="12">
        <f t="shared" si="23"/>
        <v>0.87172558078716833</v>
      </c>
      <c r="E70" s="13">
        <v>6.4999999999999994E-5</v>
      </c>
      <c r="F70" s="12">
        <f t="shared" si="29"/>
        <v>4.0624999999999988E-2</v>
      </c>
      <c r="G70" s="57">
        <f t="shared" si="24"/>
        <v>0.80460271106655634</v>
      </c>
      <c r="H70" s="119">
        <v>320</v>
      </c>
      <c r="I70" s="59">
        <f t="shared" si="25"/>
        <v>71.696874999999977</v>
      </c>
      <c r="J70" s="122">
        <f t="shared" si="26"/>
        <v>71</v>
      </c>
      <c r="K70" s="12">
        <f t="shared" si="27"/>
        <v>198.8606546659112</v>
      </c>
      <c r="L70" s="12">
        <f t="shared" si="30"/>
        <v>593.36355315346736</v>
      </c>
      <c r="M70" s="46">
        <f t="shared" si="28"/>
        <v>2.9838157485216308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05" t="s">
        <v>70</v>
      </c>
      <c r="B71" s="77">
        <f>B42</f>
        <v>1.1471499999999999</v>
      </c>
      <c r="C71" s="11">
        <v>0.01</v>
      </c>
      <c r="D71" s="12">
        <f t="shared" si="23"/>
        <v>0.87172558078716833</v>
      </c>
      <c r="E71" s="14">
        <v>9.0000000000000006E-5</v>
      </c>
      <c r="F71" s="12">
        <f t="shared" si="29"/>
        <v>5.6249999999999994E-2</v>
      </c>
      <c r="G71" s="57">
        <f t="shared" si="24"/>
        <v>1.1140652922460013</v>
      </c>
      <c r="H71" s="119">
        <v>320</v>
      </c>
      <c r="I71" s="59">
        <f t="shared" si="25"/>
        <v>71.696874999999977</v>
      </c>
      <c r="J71" s="122">
        <f t="shared" si="26"/>
        <v>71</v>
      </c>
      <c r="K71" s="12">
        <f t="shared" si="27"/>
        <v>199.17011724709064</v>
      </c>
      <c r="L71" s="12">
        <f t="shared" si="30"/>
        <v>593.05409057228792</v>
      </c>
      <c r="M71" s="46">
        <f t="shared" si="28"/>
        <v>2.9776258545680547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05"/>
      <c r="B72" s="77"/>
      <c r="C72" s="11">
        <v>0.01</v>
      </c>
      <c r="D72" s="12" t="e">
        <f t="shared" si="23"/>
        <v>#DIV/0!</v>
      </c>
      <c r="E72" s="13">
        <v>5.5000000000000002E-5</v>
      </c>
      <c r="F72" s="12" t="e">
        <f t="shared" si="29"/>
        <v>#DIV/0!</v>
      </c>
      <c r="G72" s="57" t="e">
        <f t="shared" si="24"/>
        <v>#DIV/0!</v>
      </c>
      <c r="H72" s="119">
        <v>100</v>
      </c>
      <c r="I72" s="59" t="e">
        <f t="shared" si="25"/>
        <v>#DIV/0!</v>
      </c>
      <c r="J72" s="122" t="e">
        <f t="shared" si="26"/>
        <v>#DIV/0!</v>
      </c>
      <c r="K72" s="12" t="e">
        <f t="shared" si="27"/>
        <v>#DIV/0!</v>
      </c>
      <c r="L72" s="12" t="e">
        <f t="shared" si="30"/>
        <v>#DIV/0!</v>
      </c>
      <c r="M72" s="46" t="e">
        <f t="shared" si="28"/>
        <v>#DIV/0!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05"/>
      <c r="B73" s="77"/>
      <c r="C73" s="11">
        <v>1E-4</v>
      </c>
      <c r="D73" s="12" t="e">
        <f t="shared" si="23"/>
        <v>#DIV/0!</v>
      </c>
      <c r="E73" s="14">
        <v>9.0000000000000006E-5</v>
      </c>
      <c r="F73" s="12" t="e">
        <f t="shared" si="29"/>
        <v>#DIV/0!</v>
      </c>
      <c r="G73" s="57" t="e">
        <f t="shared" si="24"/>
        <v>#DIV/0!</v>
      </c>
      <c r="H73" s="119">
        <v>9</v>
      </c>
      <c r="I73" s="59" t="e">
        <f t="shared" si="25"/>
        <v>#DIV/0!</v>
      </c>
      <c r="J73" s="122" t="e">
        <f t="shared" si="26"/>
        <v>#DIV/0!</v>
      </c>
      <c r="K73" s="12" t="e">
        <f t="shared" si="27"/>
        <v>#DIV/0!</v>
      </c>
      <c r="L73" s="12" t="e">
        <f t="shared" si="30"/>
        <v>#DIV/0!</v>
      </c>
      <c r="M73" s="46" t="e">
        <f t="shared" si="28"/>
        <v>#DIV/0!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05"/>
      <c r="B74" s="77"/>
      <c r="C74" s="11">
        <v>1E-4</v>
      </c>
      <c r="D74" s="12" t="e">
        <f t="shared" si="23"/>
        <v>#DIV/0!</v>
      </c>
      <c r="E74" s="14">
        <v>9.0000000000000006E-5</v>
      </c>
      <c r="F74" s="12" t="e">
        <f t="shared" si="29"/>
        <v>#DIV/0!</v>
      </c>
      <c r="G74" s="57" t="e">
        <f t="shared" si="24"/>
        <v>#DIV/0!</v>
      </c>
      <c r="H74" s="119">
        <v>10</v>
      </c>
      <c r="I74" s="59" t="e">
        <f t="shared" si="25"/>
        <v>#DIV/0!</v>
      </c>
      <c r="J74" s="122" t="e">
        <f t="shared" si="26"/>
        <v>#DIV/0!</v>
      </c>
      <c r="K74" s="12" t="e">
        <f t="shared" si="27"/>
        <v>#DIV/0!</v>
      </c>
      <c r="L74" s="12" t="e">
        <f t="shared" si="30"/>
        <v>#DIV/0!</v>
      </c>
      <c r="M74" s="46" t="e">
        <f t="shared" si="28"/>
        <v>#DIV/0!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05"/>
      <c r="B75" s="77"/>
      <c r="C75" s="11">
        <v>1E-4</v>
      </c>
      <c r="D75" s="12" t="e">
        <f t="shared" si="23"/>
        <v>#DIV/0!</v>
      </c>
      <c r="E75" s="14">
        <v>9.0000000000000006E-5</v>
      </c>
      <c r="F75" s="12" t="e">
        <f t="shared" si="29"/>
        <v>#DIV/0!</v>
      </c>
      <c r="G75" s="57" t="e">
        <f t="shared" si="24"/>
        <v>#DIV/0!</v>
      </c>
      <c r="H75" s="119">
        <v>4</v>
      </c>
      <c r="I75" s="59" t="e">
        <f t="shared" si="25"/>
        <v>#DIV/0!</v>
      </c>
      <c r="J75" s="122" t="e">
        <f t="shared" si="26"/>
        <v>#DIV/0!</v>
      </c>
      <c r="K75" s="12" t="e">
        <f t="shared" si="27"/>
        <v>#DIV/0!</v>
      </c>
      <c r="L75" s="12" t="e">
        <f t="shared" si="30"/>
        <v>#DIV/0!</v>
      </c>
      <c r="M75" s="46" t="e">
        <f t="shared" si="28"/>
        <v>#DIV/0!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05"/>
      <c r="B76" s="77"/>
      <c r="C76" s="11">
        <v>1E-4</v>
      </c>
      <c r="D76" s="12" t="e">
        <f t="shared" si="23"/>
        <v>#DIV/0!</v>
      </c>
      <c r="E76" s="14">
        <v>9.0000000000000006E-5</v>
      </c>
      <c r="F76" s="12" t="e">
        <f t="shared" si="29"/>
        <v>#DIV/0!</v>
      </c>
      <c r="G76" s="57" t="e">
        <f t="shared" si="24"/>
        <v>#DIV/0!</v>
      </c>
      <c r="H76" s="119">
        <v>6</v>
      </c>
      <c r="I76" s="59" t="e">
        <f t="shared" si="25"/>
        <v>#DIV/0!</v>
      </c>
      <c r="J76" s="122" t="e">
        <f t="shared" si="26"/>
        <v>#DIV/0!</v>
      </c>
      <c r="K76" s="12" t="e">
        <f t="shared" si="27"/>
        <v>#DIV/0!</v>
      </c>
      <c r="L76" s="12" t="e">
        <f t="shared" si="30"/>
        <v>#DIV/0!</v>
      </c>
      <c r="M76" s="46" t="e">
        <f t="shared" si="28"/>
        <v>#DIV/0!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06"/>
      <c r="B77" s="107"/>
      <c r="C77" s="19">
        <v>1E-4</v>
      </c>
      <c r="D77" s="20" t="e">
        <f t="shared" si="23"/>
        <v>#DIV/0!</v>
      </c>
      <c r="E77" s="21">
        <v>9.0000000000000006E-5</v>
      </c>
      <c r="F77" s="20" t="e">
        <f t="shared" si="29"/>
        <v>#DIV/0!</v>
      </c>
      <c r="G77" s="58" t="e">
        <f t="shared" si="24"/>
        <v>#DIV/0!</v>
      </c>
      <c r="H77" s="120">
        <v>14</v>
      </c>
      <c r="I77" s="60" t="e">
        <f t="shared" si="25"/>
        <v>#DIV/0!</v>
      </c>
      <c r="J77" s="123" t="e">
        <f t="shared" si="26"/>
        <v>#DIV/0!</v>
      </c>
      <c r="K77" s="20" t="e">
        <f t="shared" si="27"/>
        <v>#DIV/0!</v>
      </c>
      <c r="L77" s="20" t="e">
        <f t="shared" si="30"/>
        <v>#DIV/0!</v>
      </c>
      <c r="M77" s="63" t="e">
        <f t="shared" si="28"/>
        <v>#DIV/0!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password="BF5F" sheet="1" objects="1" scenarios="1" selectLockedCells="1"/>
  <pageMargins left="0.7" right="0.7" top="0.75" bottom="0.7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6" width="10.5703125" customWidth="1"/>
    <col min="7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 Formulado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2019-08-14T16:48:00Z</dcterms:created>
  <dcterms:modified xsi:type="dcterms:W3CDTF">2019-08-14T18:07:40Z</dcterms:modified>
</cp:coreProperties>
</file>